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1\"/>
    </mc:Choice>
  </mc:AlternateContent>
  <xr:revisionPtr revIDLastSave="0" documentId="8_{41C7CD6E-E33B-4CE5-B9F9-C555963A45D0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Prijzen!$B$1:$IS$39</definedName>
    <definedName name="Consultancy">'Partnertarieven(VERBERGEN)'!$C$7</definedName>
    <definedName name="Contact">'Partnertarieven(VERBERGEN)'!$D$11</definedName>
    <definedName name="Installatie">'Partnertarieven(VERBERGEN)'!$C$3</definedName>
    <definedName name="OPEN">'Partnertarieven(VERBERGEN)'!$C$9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S16" i="27" l="1"/>
  <c r="I15" i="27" l="1"/>
  <c r="A1" i="27" l="1"/>
  <c r="I19" i="27" s="1"/>
  <c r="B39" i="27"/>
  <c r="IS17" i="27"/>
  <c r="I16" i="27"/>
  <c r="I14" i="27"/>
  <c r="A2" i="27"/>
  <c r="I22" i="27"/>
  <c r="IS32" i="27"/>
  <c r="I17" i="27" l="1"/>
  <c r="B20" i="27"/>
  <c r="I9" i="27"/>
  <c r="I12" i="27" s="1"/>
  <c r="I18" i="27" s="1"/>
  <c r="IS7" i="27"/>
  <c r="IS15" i="27"/>
  <c r="IS22" i="27"/>
  <c r="I20" i="27"/>
  <c r="H9" i="27"/>
  <c r="IS6" i="27"/>
  <c r="IS11" i="27"/>
  <c r="IS12" i="27"/>
  <c r="J11" i="27"/>
  <c r="I23" i="27" l="1"/>
</calcChain>
</file>

<file path=xl/sharedStrings.xml><?xml version="1.0" encoding="utf-8"?>
<sst xmlns="http://schemas.openxmlformats.org/spreadsheetml/2006/main" count="71" uniqueCount="61">
  <si>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</si>
  <si>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</si>
  <si>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</si>
  <si>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</si>
  <si>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</si>
  <si>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</si>
  <si>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</si>
  <si>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</si>
  <si>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</si>
  <si>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</si>
  <si>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</si>
  <si>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</si>
  <si>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</si>
  <si>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</si>
  <si>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</si>
  <si>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Onderhoud en helpdesk worden per 12 maanden vooruit gefactureerd. De opzegtermijn is 1 maand.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</si>
  <si>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</si>
  <si>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</si>
  <si>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</si>
  <si>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</si>
  <si>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</si>
  <si>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</si>
  <si>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</si>
  <si>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</si>
  <si>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</si>
  <si>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</si>
  <si>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</si>
  <si>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</si>
  <si>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(495)</t>
  </si>
  <si>
    <t>die  zelfstandig rapportages kunnen samenstellen, aanpassen of verversen.</t>
  </si>
  <si>
    <t>Trainingsdagen op locatie of  Aantal deelnemers Open Training</t>
  </si>
  <si>
    <t>N</t>
  </si>
  <si>
    <t>Installatie Exsion op locatie</t>
  </si>
  <si>
    <t xml:space="preserve">Exsion heeft een optionele module voor de automatische distributie van Exsion rapportages per e-mail vanuit een centrale server (Exsion Reports by Email).  </t>
  </si>
  <si>
    <t xml:space="preserve">De keuze van de licentie(groep) bepaalt het aantal benoemde Exsion gebruikers </t>
  </si>
  <si>
    <t>HB Software tarief</t>
  </si>
  <si>
    <t>HB Software b.v., Groen van Prinsterersingel 47 - 2805 TD Gouda, tel 0182-580411 mailadres: office@hbsoftware.nl.</t>
  </si>
  <si>
    <t xml:space="preserve">voor één tenant (in het geval van een multi tenancy omgeving). Voor meerdere databases dienen meerdere licenties </t>
  </si>
  <si>
    <t>MET DIT EXSION TARIEVENMODEL KUNT U ZELF DE GEWENSTE EXSION CONFIGURATIE SAMENSTELLEN</t>
  </si>
  <si>
    <t>MUTEER HIERVOOR DE GROENE CELLEN</t>
  </si>
  <si>
    <t>Groep 1</t>
  </si>
  <si>
    <t>Open training</t>
  </si>
  <si>
    <t>J</t>
  </si>
  <si>
    <t>Installatie</t>
  </si>
  <si>
    <t xml:space="preserve">HB Software gebruikt het email adres van de gebruiker om een nieuwsbrief te versturen. Met het ondertekenen van </t>
  </si>
  <si>
    <t>dit opdrachtformulier geeft u hier toestemming voor. De gebruiker kan via office@hbsoftware.nl de nieuwsbrief</t>
  </si>
  <si>
    <t xml:space="preserve">opzeggen. </t>
  </si>
  <si>
    <t>AVG EN AANVULLENDE VOORWAARDEN</t>
  </si>
  <si>
    <t>Exsion op de SQL Server database wordt ondersteund vanaf NAV 5.1 SP1 en Excel 2007 32/64 bit.</t>
  </si>
  <si>
    <t>Op de levering van software en diensten zijn de algemene voorwaarden van toepassing van HB Software gedeponeerd bij de kamer van koophandel.</t>
  </si>
  <si>
    <t>(1345)</t>
  </si>
  <si>
    <t>(1153)</t>
  </si>
  <si>
    <t>(580)</t>
  </si>
  <si>
    <t>De van toepassing zijnde EULA is te vinden op www.exsion.nl</t>
  </si>
  <si>
    <t>Het aantal connecties en aantal individuele administraties in één Microsoft Dynamics NAV database is 9999</t>
  </si>
  <si>
    <t>aangeschaft te worden.</t>
  </si>
  <si>
    <t>Het jaarlijks onderhoudsabonnement voorziet in upgrades en nieuwe versies van Exsion software.</t>
  </si>
  <si>
    <t>Het onderhoud in het eerste jaar is verplicht. Na het eerste jaar is het bij een lopend onderhoudscontract (incl. helpdesk) mogelijk om 1 medewerker per jaar gratis naar een open training af te vaardigen.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</si>
  <si>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</si>
  <si>
    <t>Voor helpdesk ondersteuning kunnen maximaal twee contactpersonen contact opnemen.</t>
  </si>
  <si>
    <t>Alle genoemde bedragen zijn in Euro's exclusief BTW. Betaling: 100% bij levering. Aan dit model kunnen geen rechten worden ontleend. De prijzen zijn geldig tot en met 31-12-2021.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</si>
</sst>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.1999999999999993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4" fontId="4" fillId="2" borderId="19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20" xfId="0" applyFont="1" applyFill="1" applyBorder="1" applyAlignment="1" applyProtection="1">
      <alignment horizontal="right"/>
      <protection hidden="1"/>
    </xf>
    <xf numFmtId="0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10" fillId="0" borderId="0" xfId="0" applyFont="1"/>
    <xf numFmtId="0" fontId="4" fillId="3" borderId="0" xfId="0" applyFont="1" applyFill="1"/>
    <xf numFmtId="0" fontId="4" fillId="0" borderId="0" xfId="0" quotePrefix="1" applyFont="1"/>
    <xf numFmtId="3" fontId="4" fillId="2" borderId="23" xfId="1" quotePrefix="1" applyNumberFormat="1" applyFont="1" applyFill="1" applyBorder="1" applyAlignment="1" applyProtection="1">
      <alignment horizontal="right"/>
      <protection hidden="1"/>
    </xf>
    <xf numFmtId="3" fontId="4" fillId="2" borderId="24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0" fontId="11" fillId="4" borderId="25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27" xfId="0" applyFont="1" applyFill="1" applyBorder="1" applyAlignment="1" applyProtection="1">
      <alignment horizontal="center" vertical="center"/>
      <protection locked="0"/>
    </xf>
    <xf numFmtId="3" fontId="3" fillId="5" borderId="15" xfId="0" applyNumberFormat="1" applyFont="1" applyFill="1" applyBorder="1" applyProtection="1">
      <protection hidden="1"/>
    </xf>
    <xf numFmtId="3" fontId="3" fillId="5" borderId="28" xfId="0" applyNumberFormat="1" applyFont="1" applyFill="1" applyBorder="1" applyProtection="1">
      <protection hidden="1"/>
    </xf>
    <xf numFmtId="4" fontId="3" fillId="5" borderId="28" xfId="0" applyNumberFormat="1" applyFont="1" applyFill="1" applyBorder="1" applyProtection="1">
      <protection hidden="1"/>
    </xf>
    <xf numFmtId="3" fontId="4" fillId="2" borderId="28" xfId="1" quotePrefix="1" applyNumberFormat="1" applyFont="1" applyFill="1" applyBorder="1" applyAlignment="1" applyProtection="1">
      <alignment horizontal="right"/>
      <protection hidden="1"/>
    </xf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Protection="1">
      <protection hidden="1"/>
    </xf>
    <xf numFmtId="0" fontId="0" fillId="0" borderId="0" xfId="0" applyFill="1"/>
    <xf numFmtId="0" fontId="13" fillId="0" borderId="12" xfId="0" applyFont="1" applyBorder="1"/>
    <xf numFmtId="0" fontId="12" fillId="4" borderId="9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12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wrapText="1"/>
      <protection hidden="1"/>
    </xf>
    <xf numFmtId="0" fontId="3" fillId="2" borderId="26" xfId="0" applyFont="1" applyFill="1" applyBorder="1" applyProtection="1">
      <protection hidden="1"/>
    </xf>
    <xf numFmtId="0" fontId="12" fillId="4" borderId="4" xfId="0" applyFont="1" applyFill="1" applyBorder="1" applyAlignment="1" applyProtection="1">
      <alignment vertical="center"/>
      <protection locked="0"/>
    </xf>
    <xf numFmtId="0" fontId="12" fillId="4" borderId="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12" fillId="4" borderId="9" xfId="0" applyNumberFormat="1" applyFont="1" applyFill="1" applyBorder="1" applyAlignment="1" applyProtection="1">
      <alignment vertical="center" wrapText="1"/>
      <protection locked="0"/>
    </xf>
    <xf numFmtId="0" fontId="12" fillId="4" borderId="0" xfId="0" applyFont="1" applyFill="1" applyBorder="1" applyAlignment="1" applyProtection="1">
      <alignment vertical="center" wrapText="1"/>
      <protection locked="0"/>
    </xf>
    <xf numFmtId="0" fontId="12" fillId="4" borderId="12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 applyProtection="1">
      <alignment vertical="center" wrapText="1"/>
      <protection locked="0"/>
    </xf>
    <xf numFmtId="0" fontId="12" fillId="4" borderId="6" xfId="0" applyFont="1" applyFill="1" applyBorder="1" applyAlignment="1" applyProtection="1">
      <alignment vertical="center" wrapText="1"/>
      <protection locked="0"/>
    </xf>
    <xf numFmtId="0" fontId="12" fillId="4" borderId="9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12" fillId="4" borderId="12" xfId="0" applyFont="1" applyFill="1" applyBorder="1" applyAlignment="1" applyProtection="1">
      <alignment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2" fillId="4" borderId="1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116414</xdr:rowOff>
    </xdr:from>
    <xdr:to>
      <xdr:col>5</xdr:col>
      <xdr:colOff>361950</xdr:colOff>
      <xdr:row>3</xdr:row>
      <xdr:rowOff>26456</xdr:rowOff>
    </xdr:to>
    <xdr:pic>
      <xdr:nvPicPr>
        <xdr:cNvPr id="47226" name="Afbeelding 2">
          <a:extLst>
            <a:ext uri="{FF2B5EF4-FFF2-40B4-BE49-F238E27FC236}">
              <a16:creationId xmlns:a16="http://schemas.microsoft.com/office/drawing/2014/main" id="{DBBD85C4-359B-4317-BEFE-2146038A3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116414"/>
          <a:ext cx="4097867" cy="555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582084</xdr:colOff>
      <xdr:row>1</xdr:row>
      <xdr:rowOff>31750</xdr:rowOff>
    </xdr:from>
    <xdr:to>
      <xdr:col>8</xdr:col>
      <xdr:colOff>592668</xdr:colOff>
      <xdr:row>3</xdr:row>
      <xdr:rowOff>113813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E17E668-CCAF-4409-B0EA-A4B0DCFD3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3834" y="201083"/>
          <a:ext cx="2169584" cy="55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1"/>
  <sheetViews>
    <sheetView workbookViewId="0">
      <selection activeCell="D27" sqref="D27"/>
    </sheetView>
  </sheetViews>
  <sheetFormatPr defaultRowHeight="13.2" x14ac:dyDescent="0.25"/>
  <cols>
    <col min="1" max="1" width="2" customWidth="1"/>
    <col min="2" max="2" width="25.109375" bestFit="1" customWidth="1"/>
    <col min="4" max="4" width="101.5546875" bestFit="1" customWidth="1"/>
  </cols>
  <sheetData>
    <row r="1" spans="2:4" x14ac:dyDescent="0.25">
      <c r="B1" s="66" t="s">
        <v>27</v>
      </c>
      <c r="C1" s="65" t="s">
        <v>26</v>
      </c>
      <c r="D1" t="s">
        <v>35</v>
      </c>
    </row>
    <row r="3" spans="2:4" x14ac:dyDescent="0.25">
      <c r="B3" t="s">
        <v>32</v>
      </c>
      <c r="C3" s="64">
        <v>495</v>
      </c>
      <c r="D3" s="67" t="s">
        <v>28</v>
      </c>
    </row>
    <row r="5" spans="2:4" x14ac:dyDescent="0.25">
      <c r="B5" t="s">
        <v>23</v>
      </c>
      <c r="C5" s="64">
        <v>1345</v>
      </c>
      <c r="D5" s="70" t="s">
        <v>50</v>
      </c>
    </row>
    <row r="7" spans="2:4" x14ac:dyDescent="0.25">
      <c r="B7" t="s">
        <v>24</v>
      </c>
      <c r="C7" s="64">
        <v>1153</v>
      </c>
      <c r="D7" s="70" t="s">
        <v>51</v>
      </c>
    </row>
    <row r="8" spans="2:4" x14ac:dyDescent="0.25">
      <c r="C8" s="90"/>
      <c r="D8" s="70"/>
    </row>
    <row r="9" spans="2:4" x14ac:dyDescent="0.25">
      <c r="B9" t="s">
        <v>41</v>
      </c>
      <c r="C9" s="64">
        <v>580</v>
      </c>
      <c r="D9" s="70" t="s">
        <v>52</v>
      </c>
    </row>
    <row r="11" spans="2:4" x14ac:dyDescent="0.25">
      <c r="B11" t="s">
        <v>25</v>
      </c>
      <c r="D11" s="69" t="s">
        <v>36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U90"/>
  <sheetViews>
    <sheetView tabSelected="1" topLeftCell="A7" zoomScale="82" zoomScaleNormal="82" workbookViewId="0">
      <selection activeCell="B38" sqref="B38"/>
    </sheetView>
  </sheetViews>
  <sheetFormatPr defaultColWidth="1" defaultRowHeight="13.2" zeroHeight="1" x14ac:dyDescent="0.25"/>
  <cols>
    <col min="1" max="1" width="1.5546875" style="2" customWidth="1"/>
    <col min="2" max="2" width="23.5546875" style="1" customWidth="1"/>
    <col min="3" max="8" width="10.6640625" style="2" customWidth="1"/>
    <col min="9" max="9" width="10.6640625" style="3" customWidth="1"/>
    <col min="10" max="10" width="2.6640625" style="27" customWidth="1"/>
    <col min="11" max="214" width="0" style="2" hidden="1" customWidth="1"/>
    <col min="215" max="217" width="9.109375" style="2" hidden="1" customWidth="1"/>
    <col min="218" max="251" width="0" style="2" hidden="1" customWidth="1"/>
    <col min="252" max="252" width="0.109375" style="2" customWidth="1"/>
    <col min="253" max="253" width="101.44140625" style="2" customWidth="1"/>
    <col min="254" max="254" width="0.33203125" style="2" customWidth="1"/>
    <col min="255" max="255" width="39.5546875" style="2" hidden="1" customWidth="1"/>
    <col min="256" max="16384" width="1" style="2"/>
  </cols>
  <sheetData>
    <row r="1" spans="1:253" ht="13.8" thickBot="1" x14ac:dyDescent="0.3">
      <c r="A1" s="2">
        <f>IF(LEFT(C9,2)="Ge",1,0)</f>
        <v>0</v>
      </c>
    </row>
    <row r="2" spans="1:253" ht="19.5" customHeight="1" x14ac:dyDescent="0.25">
      <c r="A2" s="12" t="str">
        <f>RIGHT(C9,1)</f>
        <v>1</v>
      </c>
      <c r="B2" s="58"/>
      <c r="C2" s="27"/>
      <c r="D2" s="27"/>
      <c r="E2" s="27"/>
      <c r="F2" s="27"/>
      <c r="G2" s="27"/>
      <c r="H2" s="68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38</v>
      </c>
    </row>
    <row r="3" spans="1:253" ht="18" customHeight="1" thickBot="1" x14ac:dyDescent="0.35">
      <c r="A3" s="27"/>
      <c r="B3" s="3"/>
      <c r="C3" s="27"/>
      <c r="D3" s="27"/>
      <c r="E3" s="27"/>
      <c r="F3" s="27"/>
      <c r="G3" s="27"/>
      <c r="H3" s="59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39</v>
      </c>
    </row>
    <row r="4" spans="1:253" s="13" customFormat="1" ht="12.75" customHeight="1" thickBot="1" x14ac:dyDescent="0.3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5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2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5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3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tr">
        <f>IF($A$1,"Indien de licentie later wordt uitgebreid naar een licentiegroep, dan betaalt u de licentieprijs behorende bij ","Indien de licentie binnen drie maanden na installatie wordt uitgebreid, dan betaalt u enkel het prijsverschil ")</f>
        <v xml:space="preserve">Indien de licentie binnen drie maanden na installatie wordt uitgebreid, dan betaalt u enkel het prijsverschil </v>
      </c>
    </row>
    <row r="7" spans="1:253" ht="19.5" customHeight="1" thickBot="1" x14ac:dyDescent="0.3">
      <c r="B7" s="24" t="s">
        <v>6</v>
      </c>
      <c r="C7" s="25">
        <v>2250</v>
      </c>
      <c r="D7" s="26">
        <v>3990</v>
      </c>
      <c r="E7" s="26">
        <v>5350</v>
      </c>
      <c r="F7" s="26">
        <v>7140</v>
      </c>
      <c r="G7" s="26">
        <v>8740</v>
      </c>
      <c r="H7" s="26">
        <v>11160</v>
      </c>
      <c r="I7" s="54">
        <v>13460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tr">
        <f>IF($A$1,"de gekozen licentiegroep, verminderd met de reeds betaalde licenties.","tussen de licentiegroepen. Na deze periode wordt dit bedrag met 25% van de oude licentiegroep verhoogd. ")</f>
        <v xml:space="preserve">tussen de licentiegroepen. Na deze periode wordt dit bedrag met 25% van de oude licentiegroep verhoogd. </v>
      </c>
    </row>
    <row r="8" spans="1:253" ht="19.5" customHeight="1" thickBot="1" x14ac:dyDescent="0.3">
      <c r="I8" s="2"/>
      <c r="J8" s="21" t="s">
        <v>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54</v>
      </c>
    </row>
    <row r="9" spans="1:253" ht="20.100000000000001" customHeight="1" thickBot="1" x14ac:dyDescent="0.3">
      <c r="B9" s="28" t="s">
        <v>20</v>
      </c>
      <c r="C9" s="112" t="s">
        <v>40</v>
      </c>
      <c r="D9" s="113"/>
      <c r="E9" s="5"/>
      <c r="F9" s="5"/>
      <c r="G9" s="5"/>
      <c r="H9" s="62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82">
        <f>IF($A$1,$A$2*895,CHOOSE($A$2,C7,D7,E7,F7,G7,H7,I7))</f>
        <v>2250</v>
      </c>
      <c r="J9" s="32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37</v>
      </c>
    </row>
    <row r="10" spans="1:253" s="27" customFormat="1" ht="20.100000000000001" customHeight="1" x14ac:dyDescent="0.25">
      <c r="B10" s="60" t="s">
        <v>34</v>
      </c>
      <c r="C10" s="61"/>
      <c r="H10" s="50"/>
      <c r="I10" s="55"/>
      <c r="J10" s="21"/>
      <c r="IS10" s="23" t="s">
        <v>55</v>
      </c>
    </row>
    <row r="11" spans="1:253" ht="20.100000000000001" customHeight="1" thickBot="1" x14ac:dyDescent="0.3">
      <c r="B11" s="7" t="s">
        <v>29</v>
      </c>
      <c r="C11" s="8"/>
      <c r="D11" s="8"/>
      <c r="E11" s="8"/>
      <c r="F11" s="8"/>
      <c r="G11" s="8"/>
      <c r="H11" s="51"/>
      <c r="I11" s="56"/>
      <c r="J11" s="21" t="str">
        <f>IF($A$1,"","♦")</f>
        <v>♦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tr">
        <f>IF($A$1,"","Voor het werken met Exsion via een Terminal/Citrix server omgeving NAAST het werken vanuit de ")</f>
        <v xml:space="preserve">Voor het werken met Exsion via een Terminal/Citrix server omgeving NAAST het werken vanuit de </v>
      </c>
    </row>
    <row r="12" spans="1:253" ht="19.5" customHeight="1" thickBot="1" x14ac:dyDescent="0.3">
      <c r="B12" s="2"/>
      <c r="E12" s="44"/>
      <c r="F12" s="31" t="s">
        <v>11</v>
      </c>
      <c r="G12" s="42"/>
      <c r="H12" s="33"/>
      <c r="I12" s="79">
        <f>SUM(I9:I11)</f>
        <v>2250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tr">
        <f>IF($A$1,"","standaard Windows omgeving geldt een toeslag van 15 Euro per maand.")</f>
        <v>standaard Windows omgeving geldt een toeslag van 15 Euro per maand.</v>
      </c>
    </row>
    <row r="13" spans="1:253" ht="19.5" customHeight="1" thickBot="1" x14ac:dyDescent="0.3">
      <c r="B13" s="2"/>
      <c r="E13" s="27"/>
      <c r="F13" s="1"/>
      <c r="G13" s="42"/>
      <c r="H13" s="74"/>
      <c r="I13" s="45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5">
      <c r="B14" s="28" t="s">
        <v>43</v>
      </c>
      <c r="C14" s="5"/>
      <c r="D14" s="5"/>
      <c r="E14" s="5"/>
      <c r="F14" s="5"/>
      <c r="G14" s="5"/>
      <c r="H14" s="76">
        <v>1</v>
      </c>
      <c r="I14" s="71">
        <f>H14*Installatie</f>
        <v>495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5">
      <c r="A15" s="27"/>
      <c r="B15" s="29" t="s">
        <v>30</v>
      </c>
      <c r="C15" s="27"/>
      <c r="D15" s="27"/>
      <c r="E15" s="27"/>
      <c r="F15" s="27"/>
      <c r="G15" s="27"/>
      <c r="H15" s="77"/>
      <c r="I15" s="72">
        <f>IF(LEFT(H15,1)="O",RIGHT(H15,1)*OPEN,H15*Training)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IF($A$1,"De installatie omvat het operationeel opleveren van Exsion in Windows omgeving.","De installatie omvat het operationeel opleveren van Exsion in een Citrix, TS of Windows omgeving.")</f>
        <v>De installatie omvat het operationeel opleveren van Exsion in een Citrix, TS of Windows omgeving.</v>
      </c>
    </row>
    <row r="16" spans="1:253" ht="20.100000000000001" customHeight="1" thickBot="1" x14ac:dyDescent="0.3">
      <c r="A16" s="27"/>
      <c r="B16" s="29" t="s">
        <v>17</v>
      </c>
      <c r="C16" s="27"/>
      <c r="D16" s="27"/>
      <c r="E16" s="27"/>
      <c r="F16" s="27"/>
      <c r="G16" s="27"/>
      <c r="H16" s="78">
        <v>1</v>
      </c>
      <c r="I16" s="73">
        <f>H16*Consultancy</f>
        <v>1153</v>
      </c>
      <c r="J16" s="21" t="s">
        <v>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tr">
        <f>IF(LEFT(H15,1)&lt;&gt;"O","De trainingen worden gegeven voor maximaal 6 deelnemers tegelijk en kan naar keuze plaatsvinden op","Open trainingen worden klassikaal verzorgd op de standaard Dynamics NAV Cronus database")</f>
        <v>De trainingen worden gegeven voor maximaal 6 deelnemers tegelijk en kan naar keuze plaatsvinden op</v>
      </c>
    </row>
    <row r="17" spans="1:254" ht="20.100000000000001" customHeight="1" thickBot="1" x14ac:dyDescent="0.3">
      <c r="A17" s="27"/>
      <c r="B17" s="29"/>
      <c r="C17" s="27"/>
      <c r="D17" s="27"/>
      <c r="E17" s="23"/>
      <c r="F17" s="43" t="s">
        <v>12</v>
      </c>
      <c r="G17" s="31"/>
      <c r="H17" s="75"/>
      <c r="I17" s="80">
        <f>SUM(I14:I16)</f>
        <v>1648</v>
      </c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tr">
        <f>IF(LEFT(H15,1)&lt;&gt;"O","de standaard Cronus database of op de eigen Dynamics NAV database. Documentatie is inbegrepen.","De trainingsdocumentatie en een lunch zijn inbegrepen.")</f>
        <v>de standaard Cronus database of op de eigen Dynamics NAV database. Documentatie is inbegrepen.</v>
      </c>
    </row>
    <row r="18" spans="1:254" ht="20.100000000000001" customHeight="1" thickBot="1" x14ac:dyDescent="0.3">
      <c r="B18" s="29" t="s">
        <v>22</v>
      </c>
      <c r="C18" s="27"/>
      <c r="D18" s="27"/>
      <c r="E18" s="41"/>
      <c r="F18" s="27"/>
      <c r="G18" s="27"/>
      <c r="H18" s="5"/>
      <c r="I18" s="47">
        <f>IF($A$1,$A$2*12.5,IF(0.1*I12&lt;450,450/12,0.1*I12/12))*1.05</f>
        <v>39.375</v>
      </c>
      <c r="J18" s="21" t="s">
        <v>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56</v>
      </c>
    </row>
    <row r="19" spans="1:254" ht="26.25" customHeight="1" x14ac:dyDescent="0.25">
      <c r="B19" s="29" t="s">
        <v>21</v>
      </c>
      <c r="C19" s="27"/>
      <c r="D19" s="27"/>
      <c r="E19" s="27"/>
      <c r="F19" s="27"/>
      <c r="G19" s="27"/>
      <c r="H19" s="84" t="s">
        <v>42</v>
      </c>
      <c r="I19" s="49">
        <f>IF(H19="N","",IF($A$1,$A$2*125/12,375/12)*1.05)</f>
        <v>32.8125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97" t="s">
        <v>57</v>
      </c>
    </row>
    <row r="20" spans="1:254" ht="20.25" customHeight="1" thickBot="1" x14ac:dyDescent="0.3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5" t="s">
        <v>31</v>
      </c>
      <c r="I20" s="49" t="str">
        <f>IF($A$1,"",IF(H20="J",15,""))</f>
        <v/>
      </c>
      <c r="J20" s="21" t="s">
        <v>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58</v>
      </c>
    </row>
    <row r="21" spans="1:254" ht="20.25" customHeight="1" x14ac:dyDescent="0.25">
      <c r="B21" s="29"/>
      <c r="C21" s="27"/>
      <c r="D21" s="27"/>
      <c r="E21" s="27"/>
      <c r="F21" s="27"/>
      <c r="G21" s="27"/>
      <c r="H21" s="83"/>
      <c r="I21" s="88"/>
      <c r="J21" s="2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91" t="s">
        <v>59</v>
      </c>
    </row>
    <row r="22" spans="1:254" ht="20.100000000000001" customHeight="1" thickBot="1" x14ac:dyDescent="0.3">
      <c r="B22" s="29"/>
      <c r="C22" s="27"/>
      <c r="D22" s="27"/>
      <c r="E22" s="27"/>
      <c r="F22" s="27"/>
      <c r="G22" s="27"/>
      <c r="H22" s="86"/>
      <c r="I22" s="89" t="str">
        <f>IF(H19="J","",IF(H22=0,"",IF(H22=1,"",IF(H22=2,15,30))))</f>
        <v/>
      </c>
      <c r="J22" s="5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3" t="str">
        <f>IF($A$1,"","Tevens inbegrepen bij de Helpdesk is de inzet van eventuele extra server licenties. ")</f>
        <v xml:space="preserve">Tevens inbegrepen bij de Helpdesk is de inzet van eventuele extra server licenties. </v>
      </c>
    </row>
    <row r="23" spans="1:254" ht="20.100000000000001" customHeight="1" thickBot="1" x14ac:dyDescent="0.3">
      <c r="B23" s="32"/>
      <c r="C23" s="27"/>
      <c r="D23" s="27"/>
      <c r="E23" s="23"/>
      <c r="F23" s="43" t="s">
        <v>14</v>
      </c>
      <c r="G23" s="31"/>
      <c r="H23" s="87"/>
      <c r="I23" s="81">
        <f>SUM(I18:I22)</f>
        <v>72.1875</v>
      </c>
      <c r="J23" s="46" t="s">
        <v>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34" t="s">
        <v>15</v>
      </c>
    </row>
    <row r="24" spans="1:254" s="27" customFormat="1" ht="19.5" customHeight="1" thickBot="1" x14ac:dyDescent="0.3">
      <c r="B24" s="36"/>
      <c r="C24" s="5"/>
      <c r="D24" s="5"/>
      <c r="E24" s="5"/>
      <c r="F24" s="5"/>
      <c r="G24" s="5"/>
      <c r="H24" s="35"/>
      <c r="I24" s="35"/>
    </row>
    <row r="25" spans="1:254" ht="20.100000000000001" customHeight="1" thickBot="1" x14ac:dyDescent="0.3">
      <c r="B25" s="28" t="s">
        <v>19</v>
      </c>
      <c r="C25" s="114"/>
      <c r="D25" s="114"/>
      <c r="E25" s="114"/>
      <c r="F25" s="114"/>
      <c r="G25" s="114"/>
      <c r="H25" s="115"/>
      <c r="I25" s="116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47</v>
      </c>
    </row>
    <row r="26" spans="1:254" ht="20.100000000000001" customHeight="1" x14ac:dyDescent="0.25">
      <c r="B26" s="29" t="s">
        <v>2</v>
      </c>
      <c r="C26" s="117"/>
      <c r="D26" s="118"/>
      <c r="E26" s="118"/>
      <c r="F26" s="118"/>
      <c r="G26" s="118"/>
      <c r="H26" s="118"/>
      <c r="I26" s="119"/>
      <c r="J26" s="48" t="s">
        <v>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44</v>
      </c>
    </row>
    <row r="27" spans="1:254" ht="20.100000000000001" customHeight="1" x14ac:dyDescent="0.25">
      <c r="B27" s="29" t="s">
        <v>1</v>
      </c>
      <c r="C27" s="109"/>
      <c r="D27" s="110"/>
      <c r="E27" s="110"/>
      <c r="F27" s="110"/>
      <c r="G27" s="110"/>
      <c r="H27" s="110"/>
      <c r="I27" s="111"/>
      <c r="J27" s="4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45</v>
      </c>
    </row>
    <row r="28" spans="1:254" ht="20.100000000000001" customHeight="1" x14ac:dyDescent="0.25">
      <c r="B28" s="29" t="s">
        <v>3</v>
      </c>
      <c r="C28" s="109"/>
      <c r="D28" s="110"/>
      <c r="E28" s="110"/>
      <c r="F28" s="110"/>
      <c r="G28" s="110"/>
      <c r="H28" s="110"/>
      <c r="I28" s="111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46</v>
      </c>
    </row>
    <row r="29" spans="1:254" ht="20.100000000000001" customHeight="1" x14ac:dyDescent="0.25">
      <c r="B29" s="29" t="s">
        <v>0</v>
      </c>
      <c r="C29" s="109"/>
      <c r="D29" s="110"/>
      <c r="E29" s="110"/>
      <c r="F29" s="110"/>
      <c r="G29" s="110"/>
      <c r="H29" s="110"/>
      <c r="I29" s="111"/>
      <c r="J29" s="22" t="s">
        <v>4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 t="s">
        <v>48</v>
      </c>
      <c r="IT29" s="32"/>
    </row>
    <row r="30" spans="1:254" ht="29.25" customHeight="1" thickBot="1" x14ac:dyDescent="0.3">
      <c r="B30" s="29" t="s">
        <v>16</v>
      </c>
      <c r="C30" s="99"/>
      <c r="D30" s="93"/>
      <c r="E30" s="93"/>
      <c r="F30" s="93"/>
      <c r="G30" s="100"/>
      <c r="H30" s="93"/>
      <c r="I30" s="94"/>
      <c r="J30" s="101" t="s">
        <v>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97" t="s">
        <v>49</v>
      </c>
    </row>
    <row r="31" spans="1:254" ht="20.100000000000001" customHeight="1" x14ac:dyDescent="0.25">
      <c r="B31" s="29"/>
      <c r="C31" s="92"/>
      <c r="D31" s="95"/>
      <c r="E31" s="95"/>
      <c r="F31" s="95"/>
      <c r="G31" s="93"/>
      <c r="H31" s="95"/>
      <c r="I31" s="96"/>
      <c r="J31" s="22" t="s">
        <v>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3" t="s">
        <v>53</v>
      </c>
    </row>
    <row r="32" spans="1:254" ht="20.100000000000001" customHeight="1" x14ac:dyDescent="0.25">
      <c r="B32" s="98"/>
      <c r="C32" s="102"/>
      <c r="D32" s="103"/>
      <c r="E32" s="103"/>
      <c r="F32" s="103"/>
      <c r="G32" s="103"/>
      <c r="H32" s="103"/>
      <c r="I32" s="104"/>
      <c r="J32" s="2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38" t="str">
        <f>"Voor akkoord "&amp;C26 &amp;":"</f>
        <v>Voor akkoord :</v>
      </c>
    </row>
    <row r="33" spans="2:253" ht="20.100000000000001" customHeight="1" x14ac:dyDescent="0.25">
      <c r="B33" s="29"/>
      <c r="C33" s="105"/>
      <c r="D33" s="103"/>
      <c r="E33" s="103"/>
      <c r="F33" s="103"/>
      <c r="G33" s="103"/>
      <c r="H33" s="103"/>
      <c r="I33" s="104"/>
      <c r="J33" s="2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38"/>
    </row>
    <row r="34" spans="2:253" ht="20.100000000000001" customHeight="1" x14ac:dyDescent="0.25">
      <c r="B34" s="29"/>
      <c r="C34" s="105"/>
      <c r="D34" s="103"/>
      <c r="E34" s="103"/>
      <c r="F34" s="103"/>
      <c r="G34" s="103"/>
      <c r="H34" s="103"/>
      <c r="I34" s="104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3"/>
    </row>
    <row r="35" spans="2:253" ht="20.100000000000001" customHeight="1" thickBot="1" x14ac:dyDescent="0.3">
      <c r="B35" s="63"/>
      <c r="C35" s="106"/>
      <c r="D35" s="107"/>
      <c r="E35" s="107"/>
      <c r="F35" s="107"/>
      <c r="G35" s="107"/>
      <c r="H35" s="107"/>
      <c r="I35" s="108"/>
      <c r="J35" s="8" t="s">
        <v>13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34" t="s">
        <v>18</v>
      </c>
    </row>
    <row r="36" spans="2:253" ht="19.5" customHeight="1" thickBot="1" x14ac:dyDescent="0.3">
      <c r="C36" s="27"/>
      <c r="D36" s="27"/>
      <c r="E36" s="27"/>
      <c r="F36" s="27"/>
      <c r="G36" s="27"/>
      <c r="H36" s="27"/>
      <c r="J36" s="2"/>
    </row>
    <row r="37" spans="2:253" ht="12.75" customHeight="1" x14ac:dyDescent="0.25">
      <c r="B37" s="28" t="s">
        <v>60</v>
      </c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44"/>
    </row>
    <row r="38" spans="2:253" ht="20.100000000000001" customHeight="1" x14ac:dyDescent="0.25">
      <c r="B38" s="29" t="s">
        <v>33</v>
      </c>
      <c r="C38" s="27"/>
      <c r="D38" s="27"/>
      <c r="E38" s="27"/>
      <c r="F38" s="27"/>
      <c r="G38" s="27"/>
      <c r="H38" s="27"/>
      <c r="J38" s="22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38"/>
    </row>
    <row r="39" spans="2:253" ht="20.100000000000001" customHeight="1" thickBot="1" x14ac:dyDescent="0.3">
      <c r="B39" s="30" t="str">
        <f>"Voor aanvullende informatie kunt u contact opnemen met "&amp;Contact</f>
        <v>Voor aanvullende informatie kunt u contact opnemen met HB Software b.v., Groen van Prinsterersingel 47 - 2805 TD Gouda, tel 0182-580411 mailadres: office@hbsoftware.nl.</v>
      </c>
      <c r="C39" s="8"/>
      <c r="D39" s="8"/>
      <c r="E39" s="8"/>
      <c r="F39" s="8"/>
      <c r="G39" s="8"/>
      <c r="H39" s="8"/>
      <c r="I39" s="39"/>
      <c r="J39" s="4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9"/>
    </row>
    <row r="40" spans="2:253" ht="20.100000000000001" customHeight="1" x14ac:dyDescent="0.25">
      <c r="B40" s="3"/>
      <c r="C40" s="27"/>
      <c r="D40" s="27"/>
      <c r="E40" s="27"/>
      <c r="F40" s="27"/>
      <c r="G40" s="27"/>
      <c r="H40" s="27"/>
      <c r="J40" s="22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</row>
    <row r="41" spans="2:253" x14ac:dyDescent="0.25"/>
    <row r="42" spans="2:253" x14ac:dyDescent="0.25"/>
    <row r="43" spans="2:253" x14ac:dyDescent="0.25">
      <c r="IS43" s="3"/>
    </row>
    <row r="44" spans="2:253" x14ac:dyDescent="0.25"/>
    <row r="45" spans="2:253" x14ac:dyDescent="0.25">
      <c r="IS45" s="27"/>
    </row>
    <row r="46" spans="2:253" x14ac:dyDescent="0.25"/>
    <row r="47" spans="2:253" x14ac:dyDescent="0.25"/>
    <row r="48" spans="2:25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9" x14ac:dyDescent="0.25"/>
    <row r="90" x14ac:dyDescent="0.25"/>
  </sheetData>
  <sheetProtection algorithmName="SHA-512" hashValue="o9S25wE1QYNS/b/801Z3k5gO4rPdXTo47xJL2KIl8DhKVZ1VIxBsjl5M2CAFqyddBo7cNg7Z6f8OQrUP10GQMA==" saltValue="jkPmPozEBMHEB+Ck0n8TjA==" spinCount="100000" sheet="1" objects="1" scenarios="1"/>
  <mergeCells count="7">
    <mergeCell ref="C32:I35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1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"Gebruikers: 1,Gebruikers: 2,Groep 1,Groep 2,Groep 3,Groep 4,Groep 5, Groep 6,Groep 7"</formula1>
    </dataValidation>
    <dataValidation type="list" allowBlank="1" showInputMessage="1" showErrorMessage="1" sqref="H15" xr:uid="{00000000-0002-0000-0100-000005000000}">
      <formula1>"1,2,3,4,5,O1,O2,O3"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5D613-4548-46AB-BBCC-DF75DDDD210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8E9B1C9-D46F-471D-A4AC-A76B867CF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69A8B-0FC6-4AF1-BE66-E69128473D8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061C585-4925-4A4A-9C60-0F9712079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Prijzen</vt:lpstr>
      <vt:lpstr>Prijzen!Afdrukbereik</vt:lpstr>
      <vt:lpstr>Consultancy</vt:lpstr>
      <vt:lpstr>Contact</vt:lpstr>
      <vt:lpstr>Installatie</vt:lpstr>
      <vt:lpstr>OPEN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2011-09-15T12:05:53Z</cp:lastPrinted>
  <dcterms:created xsi:type="dcterms:W3CDTF">2000-09-11T10:32:31Z</dcterms:created>
  <dcterms:modified xsi:type="dcterms:W3CDTF">2021-01-06T13:58:04Z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WWNPSWZFXT5T-60-10</vt:lpwstr>
  </property>
  <property fmtid="{D5CDD505-2E9C-101B-9397-08002B2CF9AE}" pid="3" name="_dlc_DocIdItemGuid">
    <vt:lpwstr>ccc1e7e1-773a-4767-8d44-91ce6c721dbe</vt:lpwstr>
  </property>
  <property fmtid="{D5CDD505-2E9C-101B-9397-08002B2CF9AE}" pid="4" name="_dlc_DocIdUrl">
    <vt:lpwstr>http://hbshre01/ExSION/_layouts/DocIdRedir.aspx?ID=WWNPSWZFXT5T-60-10, WWNPSWZFXT5T-60-10</vt:lpwstr>
  </property>
  <property fmtid="{D5CDD505-2E9C-101B-9397-08002B2CF9AE}" pid="5" name="ContentTypeId">
    <vt:lpwstr>0x010100860DBDF967379649BBF146AF88E48338</vt:lpwstr>
  </property>
</Properties>
</file>