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1\"/>
    </mc:Choice>
  </mc:AlternateContent>
  <xr:revisionPtr revIDLastSave="0" documentId="8_{B138AFFB-2B09-4412-8883-F397951E6051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tner rates (do not show)" sheetId="28" state="veryHidden" r:id="rId1"/>
    <sheet name="Pricing" sheetId="27" r:id="rId2"/>
  </sheets>
  <definedNames>
    <definedName name="_xlnm.Print_Area" localSheetId="1">Pricing!$B$1:$IS$36</definedName>
    <definedName name="Consultancy">'Partner rates (do not show)'!$C$7</definedName>
    <definedName name="Contact">'Partner rates (do not show)'!$D$9</definedName>
    <definedName name="Installatie">'Partner rates (do not show)'!$C$3</definedName>
    <definedName name="OpenTraining">'Partner rates (do not show)'!#REF!</definedName>
    <definedName name="Training">'Partner rates (do not show)'!$C$5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7" l="1"/>
  <c r="I22" i="27" s="1"/>
  <c r="A1" i="27" l="1"/>
  <c r="IS6" i="27" s="1"/>
  <c r="I21" i="27"/>
  <c r="IS30" i="27"/>
  <c r="B36" i="27"/>
  <c r="I15" i="27"/>
  <c r="A2" i="27"/>
  <c r="I16" i="27"/>
  <c r="I14" i="27"/>
  <c r="H9" i="27" l="1"/>
  <c r="I20" i="27"/>
  <c r="IS11" i="27"/>
  <c r="IS7" i="27"/>
  <c r="B20" i="27"/>
  <c r="I17" i="27"/>
  <c r="I9" i="27"/>
  <c r="I12" i="27" s="1"/>
  <c r="I18" i="27" s="1"/>
  <c r="J8" i="27"/>
  <c r="IS8" i="27"/>
  <c r="J11" i="27"/>
  <c r="IS15" i="27"/>
</calcChain>
</file>

<file path=xl/sharedStrings.xml><?xml version="1.0" encoding="utf-8"?>
<sst xmlns="http://schemas.openxmlformats.org/spreadsheetml/2006/main" count="70" uniqueCount="55">
  <si>
    <t xml:space="preserve">♦ </t>
  </si>
  <si>
    <t>100+</t>
  </si>
  <si>
    <t>♦</t>
  </si>
  <si>
    <t>(495)</t>
  </si>
  <si>
    <t>License category</t>
  </si>
  <si>
    <t>Max. no of users</t>
  </si>
  <si>
    <t>License fee</t>
  </si>
  <si>
    <t>Category or users</t>
  </si>
  <si>
    <t>Total license fee</t>
  </si>
  <si>
    <t>Total services</t>
  </si>
  <si>
    <t>Training on site, per day</t>
  </si>
  <si>
    <t>Consultancy on site, per day</t>
  </si>
  <si>
    <t>Maintenance fee for new versions</t>
  </si>
  <si>
    <t>Helpdesk fee</t>
  </si>
  <si>
    <t>Contact info:</t>
  </si>
  <si>
    <t>Company</t>
  </si>
  <si>
    <t>Contact person</t>
  </si>
  <si>
    <t>Remarks</t>
  </si>
  <si>
    <t>LICENSE</t>
  </si>
  <si>
    <t>SERVICES</t>
  </si>
  <si>
    <t>same physical location.</t>
  </si>
  <si>
    <t xml:space="preserve">The maximum number of attendees per training is 6. </t>
  </si>
  <si>
    <t>written notice at least one month before renewal date.</t>
  </si>
  <si>
    <t>Please sign this document and fax or mail it to the adress below.</t>
  </si>
  <si>
    <t>Partner rates</t>
  </si>
  <si>
    <t>In €</t>
  </si>
  <si>
    <t>Recommended rates</t>
  </si>
  <si>
    <t>Installation fee</t>
  </si>
  <si>
    <t>Partnerinfo</t>
  </si>
  <si>
    <t>Monthly fee</t>
  </si>
  <si>
    <t>HB Software b.v., Groen van Prinsterersingel 47, 2805 TD Gouda, tel +31 182-580411, Email: office@hbsoftware.nl</t>
  </si>
  <si>
    <t>This license supports max. 9999 connections to seperate companies in one or more databases on the</t>
  </si>
  <si>
    <t>Users can design, change and/or refresh Exsion reports</t>
  </si>
  <si>
    <t>The Exsion license is a named user license.</t>
  </si>
  <si>
    <t>The annual maintenance includes upgrades and new versions of Exsion software. Software is available via the</t>
  </si>
  <si>
    <t>Exsion supports the Native database from Navision version 1.3 and Excel 2003 (Excel 2016: 32 bit)</t>
  </si>
  <si>
    <t>Exsion supports the SQL Server database from Dynamics NAV 5.1 SP2 and Excel 2003 (Excel 2016: 32 and 64 bit)</t>
  </si>
  <si>
    <t>Please select the items (in the green cells) for your company.</t>
  </si>
  <si>
    <t>Exsion support site. After the first year maintenance is optional.</t>
  </si>
  <si>
    <t>THIS IS YOUR PERSONAL EXSION LICENSE &amp; SERVICES CONFIGURATOR.</t>
  </si>
  <si>
    <t xml:space="preserve">Maintenance and helpdesk is charged upfront for 12 months and will be renewed if it's not cancelled by </t>
  </si>
  <si>
    <t>Address, City</t>
  </si>
  <si>
    <t>Email address</t>
  </si>
  <si>
    <t>N</t>
  </si>
  <si>
    <t>Installation</t>
  </si>
  <si>
    <t>GDPR AND ADDITIONAL INFORMATION</t>
  </si>
  <si>
    <t>HB Software uses the email adress also for sending Newsletters. By signing this form you agree.</t>
  </si>
  <si>
    <t>(1345)</t>
  </si>
  <si>
    <t>(1153)</t>
  </si>
  <si>
    <t>The delivery of software and services is subject to the terms and conditions of HB Software filed with the Chamber of Commerce.</t>
  </si>
  <si>
    <t>The applicable EULA can be found at www.exsion.nl</t>
  </si>
  <si>
    <t>Helpdesk is available by phone, fax, email and internet.</t>
  </si>
  <si>
    <t>The user can unsubscribe the newsletter by sending an email to office@hbsoftware.nl</t>
  </si>
  <si>
    <t>User: 1</t>
  </si>
  <si>
    <t xml:space="preserve">All amounts are in Euro's. License and Services will be invoiced after delivery. Maintenance and helpdesk yearly upfront. Payment within 30 days. This form is valid until 31-12-2021.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</si>
</sst>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1" xfId="1" quotePrefix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9" fillId="0" borderId="0" xfId="0" applyFont="1"/>
    <xf numFmtId="0" fontId="4" fillId="3" borderId="0" xfId="0" applyFont="1" applyFill="1"/>
    <xf numFmtId="0" fontId="4" fillId="0" borderId="0" xfId="0" quotePrefix="1" applyFont="1"/>
    <xf numFmtId="3" fontId="4" fillId="2" borderId="24" xfId="1" quotePrefix="1" applyNumberFormat="1" applyFont="1" applyFill="1" applyBorder="1" applyAlignment="1" applyProtection="1">
      <alignment horizontal="right"/>
      <protection hidden="1"/>
    </xf>
    <xf numFmtId="3" fontId="4" fillId="2" borderId="25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3" fontId="3" fillId="4" borderId="15" xfId="0" applyNumberFormat="1" applyFont="1" applyFill="1" applyBorder="1" applyProtection="1">
      <protection hidden="1"/>
    </xf>
    <xf numFmtId="3" fontId="3" fillId="4" borderId="23" xfId="0" applyNumberFormat="1" applyFont="1" applyFill="1" applyBorder="1" applyProtection="1">
      <protection hidden="1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top"/>
      <protection hidden="1"/>
    </xf>
    <xf numFmtId="4" fontId="3" fillId="4" borderId="15" xfId="0" applyNumberFormat="1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4" fillId="2" borderId="29" xfId="0" applyFont="1" applyFill="1" applyBorder="1" applyProtection="1"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right"/>
      <protection hidden="1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0" fillId="5" borderId="4" xfId="0" applyFont="1" applyFill="1" applyBorder="1" applyAlignment="1" applyProtection="1">
      <alignment vertical="center" wrapText="1"/>
      <protection locked="0"/>
    </xf>
    <xf numFmtId="0" fontId="10" fillId="5" borderId="5" xfId="0" applyFont="1" applyFill="1" applyBorder="1" applyAlignment="1" applyProtection="1">
      <alignment vertical="center" wrapText="1"/>
      <protection locked="0"/>
    </xf>
    <xf numFmtId="0" fontId="10" fillId="5" borderId="6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28575</xdr:colOff>
      <xdr:row>3</xdr:row>
      <xdr:rowOff>76200</xdr:rowOff>
    </xdr:to>
    <xdr:pic>
      <xdr:nvPicPr>
        <xdr:cNvPr id="47201" name="Afbeelding 2">
          <a:extLst>
            <a:ext uri="{FF2B5EF4-FFF2-40B4-BE49-F238E27FC236}">
              <a16:creationId xmlns:a16="http://schemas.microsoft.com/office/drawing/2014/main" id="{D9978115-FDC0-404C-800C-1100F8B3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3505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0</xdr:row>
      <xdr:rowOff>123825</xdr:rowOff>
    </xdr:from>
    <xdr:to>
      <xdr:col>9</xdr:col>
      <xdr:colOff>38100</xdr:colOff>
      <xdr:row>3</xdr:row>
      <xdr:rowOff>137930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733B386-635E-49D7-9D49-4C816A98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123825"/>
          <a:ext cx="2571750" cy="66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9"/>
  <sheetViews>
    <sheetView workbookViewId="0">
      <selection activeCell="B29" sqref="B29"/>
    </sheetView>
  </sheetViews>
  <sheetFormatPr defaultRowHeight="13.2" x14ac:dyDescent="0.25"/>
  <cols>
    <col min="1" max="1" width="2" customWidth="1"/>
    <col min="2" max="2" width="25.109375" bestFit="1" customWidth="1"/>
    <col min="4" max="4" width="101.5546875" bestFit="1" customWidth="1"/>
  </cols>
  <sheetData>
    <row r="1" spans="2:4" x14ac:dyDescent="0.25">
      <c r="B1" s="63" t="s">
        <v>24</v>
      </c>
      <c r="C1" s="62" t="s">
        <v>25</v>
      </c>
      <c r="D1" t="s">
        <v>26</v>
      </c>
    </row>
    <row r="3" spans="2:4" x14ac:dyDescent="0.25">
      <c r="B3" t="s">
        <v>27</v>
      </c>
      <c r="C3" s="61">
        <v>495</v>
      </c>
      <c r="D3" s="64" t="s">
        <v>3</v>
      </c>
    </row>
    <row r="5" spans="2:4" x14ac:dyDescent="0.25">
      <c r="B5" t="s">
        <v>10</v>
      </c>
      <c r="C5" s="61">
        <v>1345</v>
      </c>
      <c r="D5" s="65" t="s">
        <v>47</v>
      </c>
    </row>
    <row r="7" spans="2:4" x14ac:dyDescent="0.25">
      <c r="B7" t="s">
        <v>11</v>
      </c>
      <c r="C7" s="61">
        <v>1153</v>
      </c>
      <c r="D7" s="68" t="s">
        <v>48</v>
      </c>
    </row>
    <row r="9" spans="2:4" x14ac:dyDescent="0.25">
      <c r="B9" t="s">
        <v>28</v>
      </c>
      <c r="D9" s="67" t="s">
        <v>30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XFD88"/>
  <sheetViews>
    <sheetView showZeros="0" tabSelected="1" zoomScale="82" zoomScaleNormal="82" workbookViewId="0">
      <selection activeCell="F16" sqref="F16"/>
    </sheetView>
  </sheetViews>
  <sheetFormatPr defaultColWidth="0" defaultRowHeight="13.2" zeroHeight="1" x14ac:dyDescent="0.25"/>
  <cols>
    <col min="1" max="1" width="1.44140625" style="2" customWidth="1"/>
    <col min="2" max="2" width="20" style="1" customWidth="1"/>
    <col min="3" max="8" width="10.6640625" style="2" customWidth="1"/>
    <col min="9" max="9" width="10.6640625" style="3" customWidth="1"/>
    <col min="10" max="10" width="3" style="27" customWidth="1"/>
    <col min="11" max="214" width="0" style="2" hidden="1" customWidth="1"/>
    <col min="215" max="217" width="9.109375" style="2" hidden="1" customWidth="1"/>
    <col min="218" max="251" width="0" style="2" hidden="1" customWidth="1"/>
    <col min="252" max="252" width="0.6640625" style="2" hidden="1" customWidth="1"/>
    <col min="253" max="253" width="98.33203125" style="2" customWidth="1"/>
    <col min="254" max="254" width="0.33203125" style="2" customWidth="1"/>
    <col min="255" max="16384" width="39.5546875" style="2" hidden="1"/>
  </cols>
  <sheetData>
    <row r="1" spans="1:253" ht="13.8" thickBot="1" x14ac:dyDescent="0.3">
      <c r="A1" s="2">
        <f>IF(LEFT(C9,2)="Us",1,0)</f>
        <v>1</v>
      </c>
    </row>
    <row r="2" spans="1:253" ht="19.5" customHeight="1" x14ac:dyDescent="0.25">
      <c r="A2" s="12" t="str">
        <f>RIGHT(C9,1)</f>
        <v>1</v>
      </c>
      <c r="B2" s="55"/>
      <c r="C2" s="27"/>
      <c r="D2" s="27"/>
      <c r="E2" s="27"/>
      <c r="F2" s="27"/>
      <c r="G2" s="27"/>
      <c r="H2" s="66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39</v>
      </c>
    </row>
    <row r="3" spans="1:253" ht="18" customHeight="1" thickBot="1" x14ac:dyDescent="0.35">
      <c r="A3" s="27"/>
      <c r="B3" s="3"/>
      <c r="C3" s="27"/>
      <c r="D3" s="27"/>
      <c r="E3" s="27"/>
      <c r="F3" s="27"/>
      <c r="G3" s="27"/>
      <c r="H3" s="5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37</v>
      </c>
    </row>
    <row r="4" spans="1:253" s="13" customFormat="1" ht="12.7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5">
      <c r="B5" s="14" t="s">
        <v>4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49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18</v>
      </c>
    </row>
    <row r="6" spans="1:253" ht="20.100000000000001" customHeight="1" x14ac:dyDescent="0.25">
      <c r="B6" s="18" t="s">
        <v>5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0" t="s">
        <v>1</v>
      </c>
      <c r="J6" s="21" t="s">
        <v>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tr">
        <f>IF($A$1,"If you upgrade a user license into a license category, an additioneel fee will be charged for the new","If you upgrade your license within three months after installation, you pay the fee for the new license minus ")</f>
        <v>If you upgrade a user license into a license category, an additioneel fee will be charged for the new</v>
      </c>
    </row>
    <row r="7" spans="1:253" ht="19.5" customHeight="1" thickBot="1" x14ac:dyDescent="0.3">
      <c r="B7" s="24" t="s">
        <v>6</v>
      </c>
      <c r="C7" s="25">
        <v>2250</v>
      </c>
      <c r="D7" s="26">
        <v>3990</v>
      </c>
      <c r="E7" s="26">
        <v>5350</v>
      </c>
      <c r="F7" s="26">
        <v>7140</v>
      </c>
      <c r="G7" s="26">
        <v>8740</v>
      </c>
      <c r="H7" s="26">
        <v>11160</v>
      </c>
      <c r="I7" s="51">
        <v>13460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tr">
        <f>IF($A$1,"license category minus de paid user licenses.","the paid fee for the old license. For upgrades after 3 months 75% of the paid license will be credited ")</f>
        <v>license category minus de paid user licenses.</v>
      </c>
    </row>
    <row r="8" spans="1:253" ht="19.5" customHeight="1" thickBot="1" x14ac:dyDescent="0.3">
      <c r="I8" s="2"/>
      <c r="J8" s="21" t="str">
        <f>IF($A$1,"♦ ","")</f>
        <v xml:space="preserve">♦ 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tr">
        <f>IF($A$1,"Citrix and / or Terminal Server environments are not supported for user licenses","")</f>
        <v>Citrix and / or Terminal Server environments are not supported for user licenses</v>
      </c>
    </row>
    <row r="9" spans="1:253" ht="20.100000000000001" customHeight="1" thickBot="1" x14ac:dyDescent="0.3">
      <c r="B9" s="28" t="s">
        <v>7</v>
      </c>
      <c r="C9" s="104" t="s">
        <v>53</v>
      </c>
      <c r="D9" s="105"/>
      <c r="E9" s="5"/>
      <c r="F9" s="5"/>
      <c r="G9" s="5"/>
      <c r="H9" s="59" t="str">
        <f>IF($A$1,"License for "&amp;$A$2&amp;" user"&amp;IF($A$2&lt;&gt;"1","s",""),IF($A$2&lt;&gt;"7","License for max. "&amp;CHOOSE($A$2,C6,D6,E6,F6,G6,H6,I6)&amp;" users","License for unlimited use"))</f>
        <v>License for 1 user</v>
      </c>
      <c r="I9" s="52">
        <f>IF($A$1,$A$2*895,CHOOSE($A$2,C7,D7,E7,F7,G7,H7,I7))</f>
        <v>895</v>
      </c>
      <c r="J9" s="21" t="s">
        <v>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31</v>
      </c>
    </row>
    <row r="10" spans="1:253" s="27" customFormat="1" ht="20.100000000000001" customHeight="1" x14ac:dyDescent="0.25">
      <c r="B10" s="57" t="s">
        <v>33</v>
      </c>
      <c r="C10" s="58"/>
      <c r="H10" s="47"/>
      <c r="I10" s="53"/>
      <c r="J10" s="21"/>
      <c r="IS10" s="23" t="s">
        <v>20</v>
      </c>
    </row>
    <row r="11" spans="1:253" ht="20.100000000000001" customHeight="1" thickBot="1" x14ac:dyDescent="0.3">
      <c r="B11" s="7" t="s">
        <v>32</v>
      </c>
      <c r="C11" s="8"/>
      <c r="D11" s="8"/>
      <c r="E11" s="8"/>
      <c r="F11" s="8"/>
      <c r="G11" s="8"/>
      <c r="H11" s="48"/>
      <c r="I11" s="54"/>
      <c r="J11" s="21" t="str">
        <f>IF($A$1,"","♦")</f>
        <v/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tr">
        <f>IF($A$1,"","Support for BOTH Terminal Server/Citrix and Windows login is available at €15 a month.")</f>
        <v/>
      </c>
    </row>
    <row r="12" spans="1:253" ht="19.5" customHeight="1" thickBot="1" x14ac:dyDescent="0.3">
      <c r="B12" s="2"/>
      <c r="E12" s="43"/>
      <c r="F12" s="31" t="s">
        <v>8</v>
      </c>
      <c r="G12" s="41"/>
      <c r="H12" s="33"/>
      <c r="I12" s="75">
        <f>SUM(I9:I11)</f>
        <v>895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/>
    </row>
    <row r="13" spans="1:253" ht="19.5" customHeight="1" thickBot="1" x14ac:dyDescent="0.3">
      <c r="B13" s="2"/>
      <c r="E13" s="27"/>
      <c r="F13" s="1"/>
      <c r="G13" s="41"/>
      <c r="H13" s="73"/>
      <c r="I13" s="44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5">
      <c r="B14" s="28" t="s">
        <v>44</v>
      </c>
      <c r="C14" s="5"/>
      <c r="D14" s="5"/>
      <c r="E14" s="5"/>
      <c r="F14" s="5"/>
      <c r="G14" s="5"/>
      <c r="H14" s="77">
        <v>0</v>
      </c>
      <c r="I14" s="69">
        <f>H14*Installatie</f>
        <v>0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19</v>
      </c>
    </row>
    <row r="15" spans="1:253" ht="20.100000000000001" customHeight="1" x14ac:dyDescent="0.25">
      <c r="A15" s="27"/>
      <c r="B15" s="29" t="s">
        <v>10</v>
      </c>
      <c r="C15" s="27"/>
      <c r="D15" s="27"/>
      <c r="E15" s="27"/>
      <c r="F15" s="27"/>
      <c r="G15" s="27"/>
      <c r="H15" s="78"/>
      <c r="I15" s="70">
        <f>H15*Training</f>
        <v>0</v>
      </c>
      <c r="J15" s="21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tr">
        <f>IF($A$1,"Installation in a Windows login environment.","Installation in a Terminal Server/Citrix or Windows environment.")</f>
        <v>Installation in a Windows login environment.</v>
      </c>
    </row>
    <row r="16" spans="1:253" ht="20.100000000000001" customHeight="1" thickBot="1" x14ac:dyDescent="0.3">
      <c r="A16" s="27"/>
      <c r="B16" s="29" t="s">
        <v>11</v>
      </c>
      <c r="C16" s="27"/>
      <c r="D16" s="27"/>
      <c r="E16" s="27"/>
      <c r="F16" s="27"/>
      <c r="G16" s="27"/>
      <c r="H16" s="79">
        <v>0</v>
      </c>
      <c r="I16" s="71">
        <f>H16*Consultancy</f>
        <v>0</v>
      </c>
      <c r="J16" s="21" t="s"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">
        <v>21</v>
      </c>
    </row>
    <row r="17" spans="1:254 16384:16384" ht="20.100000000000001" customHeight="1" thickBot="1" x14ac:dyDescent="0.3">
      <c r="A17" s="27"/>
      <c r="B17" s="29"/>
      <c r="C17" s="27"/>
      <c r="D17" s="27"/>
      <c r="E17" s="23"/>
      <c r="F17" s="42" t="s">
        <v>9</v>
      </c>
      <c r="G17" s="31"/>
      <c r="H17" s="74"/>
      <c r="I17" s="76">
        <f>SUM(I14:I16)</f>
        <v>0</v>
      </c>
      <c r="J17" s="21" t="s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">
        <v>34</v>
      </c>
    </row>
    <row r="18" spans="1:254 16384:16384" ht="20.100000000000001" customHeight="1" thickBot="1" x14ac:dyDescent="0.3">
      <c r="B18" s="29" t="s">
        <v>12</v>
      </c>
      <c r="C18" s="27"/>
      <c r="D18" s="27"/>
      <c r="E18" s="40"/>
      <c r="F18" s="27"/>
      <c r="G18" s="27"/>
      <c r="H18" s="43"/>
      <c r="I18" s="45">
        <f>IF($A$1,$A$2*12.5,IF(0.1*I12&lt;450,450/12,0.1*I12/12))*1.05</f>
        <v>13.125</v>
      </c>
      <c r="J18" s="21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38</v>
      </c>
    </row>
    <row r="19" spans="1:254 16384:16384" ht="20.100000000000001" customHeight="1" x14ac:dyDescent="0.25">
      <c r="B19" s="29" t="s">
        <v>13</v>
      </c>
      <c r="C19" s="27"/>
      <c r="D19" s="27"/>
      <c r="E19" s="27"/>
      <c r="F19" s="27"/>
      <c r="G19" s="27"/>
      <c r="H19" s="77" t="s">
        <v>43</v>
      </c>
      <c r="I19" s="72">
        <f>IF(H19="N",0,IF($A$1,$A$2*125/12,375/12))*1.05</f>
        <v>0</v>
      </c>
      <c r="J19" s="21" t="s">
        <v>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3" t="s">
        <v>51</v>
      </c>
    </row>
    <row r="20" spans="1:254 16384:16384" ht="20.25" customHeight="1" thickBot="1" x14ac:dyDescent="0.3">
      <c r="B20" s="29" t="str">
        <f>IF($A$1,"","Support need for BOTH Terminal/Citrix and Windows login")</f>
        <v/>
      </c>
      <c r="C20" s="27"/>
      <c r="D20" s="27"/>
      <c r="E20" s="27"/>
      <c r="F20" s="27"/>
      <c r="G20" s="27"/>
      <c r="H20" s="79" t="s">
        <v>43</v>
      </c>
      <c r="I20" s="72" t="str">
        <f>IF($A$1,"",IF(H20="Y",15,""))</f>
        <v/>
      </c>
      <c r="J20" s="21" t="s">
        <v>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3" t="s">
        <v>40</v>
      </c>
    </row>
    <row r="21" spans="1:254 16384:16384" ht="20.100000000000001" customHeight="1" thickBot="1" x14ac:dyDescent="0.3">
      <c r="B21" s="29"/>
      <c r="C21" s="27"/>
      <c r="D21" s="27"/>
      <c r="E21" s="27"/>
      <c r="F21" s="27"/>
      <c r="G21" s="27"/>
      <c r="H21" s="90"/>
      <c r="I21" s="86" t="str">
        <f>IF(H19="Y","",IF(H21=0,"",IF(H21=1,"",IF(H21=2,15,30))))</f>
        <v/>
      </c>
      <c r="J21" s="21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27" t="s">
        <v>22</v>
      </c>
      <c r="IT21" s="32"/>
      <c r="XFD21" s="87"/>
    </row>
    <row r="22" spans="1:254 16384:16384" ht="32.25" customHeight="1" thickBot="1" x14ac:dyDescent="0.3">
      <c r="B22" s="7"/>
      <c r="C22" s="8"/>
      <c r="D22" s="8"/>
      <c r="E22" s="34"/>
      <c r="F22" s="42" t="s">
        <v>29</v>
      </c>
      <c r="G22" s="31"/>
      <c r="H22" s="91"/>
      <c r="I22" s="85">
        <f>SUM(I18:I19)</f>
        <v>13.125</v>
      </c>
      <c r="J22" s="84" t="s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88" t="s">
        <v>49</v>
      </c>
    </row>
    <row r="23" spans="1:254 16384:16384" ht="18" customHeight="1" x14ac:dyDescent="0.25">
      <c r="B23" s="27"/>
      <c r="C23" s="27"/>
      <c r="D23" s="27"/>
      <c r="E23" s="27"/>
      <c r="F23" s="3"/>
      <c r="G23" s="3"/>
      <c r="H23" s="80"/>
      <c r="I23" s="82"/>
      <c r="J23" s="83" t="s">
        <v>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89" t="s">
        <v>50</v>
      </c>
    </row>
    <row r="24" spans="1:254 16384:16384" s="27" customFormat="1" ht="0.75" customHeight="1" thickBot="1" x14ac:dyDescent="0.3">
      <c r="B24" s="3"/>
      <c r="H24" s="81"/>
      <c r="I24" s="81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34"/>
    </row>
    <row r="25" spans="1:254 16384:16384" ht="15.75" customHeight="1" thickBot="1" x14ac:dyDescent="0.3">
      <c r="B25" s="28" t="s">
        <v>14</v>
      </c>
      <c r="C25" s="106"/>
      <c r="D25" s="106"/>
      <c r="E25" s="106"/>
      <c r="F25" s="106"/>
      <c r="G25" s="106"/>
      <c r="H25" s="107"/>
      <c r="I25" s="108"/>
      <c r="J25" s="3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45</v>
      </c>
    </row>
    <row r="26" spans="1:254 16384:16384" ht="20.100000000000001" customHeight="1" x14ac:dyDescent="0.25">
      <c r="B26" s="29" t="s">
        <v>15</v>
      </c>
      <c r="C26" s="109"/>
      <c r="D26" s="110"/>
      <c r="E26" s="110"/>
      <c r="F26" s="110"/>
      <c r="G26" s="110"/>
      <c r="H26" s="110"/>
      <c r="I26" s="111"/>
      <c r="J26" s="46" t="s">
        <v>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3" t="s">
        <v>46</v>
      </c>
    </row>
    <row r="27" spans="1:254 16384:16384" ht="20.100000000000001" customHeight="1" x14ac:dyDescent="0.25">
      <c r="B27" s="29" t="s">
        <v>41</v>
      </c>
      <c r="C27" s="101"/>
      <c r="D27" s="102"/>
      <c r="E27" s="102"/>
      <c r="F27" s="102"/>
      <c r="G27" s="102"/>
      <c r="H27" s="102"/>
      <c r="I27" s="103"/>
      <c r="J27" s="46" t="s">
        <v>2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3" t="s">
        <v>52</v>
      </c>
    </row>
    <row r="28" spans="1:254 16384:16384" ht="20.100000000000001" customHeight="1" x14ac:dyDescent="0.25">
      <c r="B28" s="29" t="s">
        <v>16</v>
      </c>
      <c r="C28" s="101"/>
      <c r="D28" s="102"/>
      <c r="E28" s="102"/>
      <c r="F28" s="102"/>
      <c r="G28" s="102"/>
      <c r="H28" s="102"/>
      <c r="I28" s="103"/>
      <c r="J28" s="22" t="s"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3" t="s">
        <v>35</v>
      </c>
    </row>
    <row r="29" spans="1:254 16384:16384" ht="20.25" customHeight="1" thickBot="1" x14ac:dyDescent="0.3">
      <c r="B29" s="29" t="s">
        <v>42</v>
      </c>
      <c r="C29" s="101"/>
      <c r="D29" s="102"/>
      <c r="E29" s="102"/>
      <c r="F29" s="102"/>
      <c r="G29" s="102"/>
      <c r="H29" s="102"/>
      <c r="I29" s="103"/>
      <c r="J29" s="39" t="s"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34" t="s">
        <v>36</v>
      </c>
    </row>
    <row r="30" spans="1:254 16384:16384" ht="20.100000000000001" customHeight="1" x14ac:dyDescent="0.25">
      <c r="B30" s="28" t="s">
        <v>17</v>
      </c>
      <c r="C30" s="92"/>
      <c r="D30" s="93"/>
      <c r="E30" s="93"/>
      <c r="F30" s="93"/>
      <c r="G30" s="93"/>
      <c r="H30" s="93"/>
      <c r="I30" s="94"/>
      <c r="J30" s="2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37" t="str">
        <f>"Signature "&amp;C26 &amp;":"</f>
        <v>Signature :</v>
      </c>
    </row>
    <row r="31" spans="1:254 16384:16384" ht="20.100000000000001" customHeight="1" x14ac:dyDescent="0.25">
      <c r="B31" s="29"/>
      <c r="C31" s="95"/>
      <c r="D31" s="96"/>
      <c r="E31" s="96"/>
      <c r="F31" s="96"/>
      <c r="G31" s="96"/>
      <c r="H31" s="96"/>
      <c r="I31" s="97"/>
      <c r="J31" s="2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37"/>
    </row>
    <row r="32" spans="1:254 16384:16384" ht="20.100000000000001" customHeight="1" x14ac:dyDescent="0.25">
      <c r="B32" s="29"/>
      <c r="C32" s="95"/>
      <c r="D32" s="96"/>
      <c r="E32" s="96"/>
      <c r="F32" s="96"/>
      <c r="G32" s="96"/>
      <c r="H32" s="96"/>
      <c r="I32" s="9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3"/>
    </row>
    <row r="33" spans="2:253" ht="20.100000000000001" customHeight="1" thickBot="1" x14ac:dyDescent="0.3">
      <c r="B33" s="60"/>
      <c r="C33" s="98"/>
      <c r="D33" s="99"/>
      <c r="E33" s="99"/>
      <c r="F33" s="99"/>
      <c r="G33" s="99"/>
      <c r="H33" s="99"/>
      <c r="I33" s="100"/>
      <c r="J33" s="8" t="s">
        <v>2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34" t="s">
        <v>23</v>
      </c>
    </row>
    <row r="34" spans="2:253" ht="19.5" customHeight="1" thickBot="1" x14ac:dyDescent="0.3">
      <c r="C34" s="27"/>
      <c r="D34" s="27"/>
      <c r="E34" s="27"/>
      <c r="F34" s="27"/>
      <c r="G34" s="27"/>
      <c r="H34" s="27"/>
      <c r="J34" s="2"/>
    </row>
    <row r="35" spans="2:253" ht="12.75" customHeight="1" x14ac:dyDescent="0.25">
      <c r="B35" s="28" t="s">
        <v>54</v>
      </c>
      <c r="C35" s="5"/>
      <c r="D35" s="5"/>
      <c r="E35" s="5"/>
      <c r="F35" s="5"/>
      <c r="G35" s="5"/>
      <c r="H35" s="5"/>
      <c r="I35" s="3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43"/>
    </row>
    <row r="36" spans="2:253" ht="20.100000000000001" customHeight="1" thickBot="1" x14ac:dyDescent="0.3">
      <c r="B36" s="30" t="str">
        <f>"For more information please contact: "&amp;Contact</f>
        <v>For more information please contact: HB Software b.v., Groen van Prinsterersingel 47, 2805 TD Gouda, tel +31 182-580411, Email: office@hbsoftware.nl</v>
      </c>
      <c r="C36" s="8"/>
      <c r="D36" s="8"/>
      <c r="E36" s="8"/>
      <c r="F36" s="8"/>
      <c r="G36" s="8"/>
      <c r="H36" s="8"/>
      <c r="I36" s="38"/>
      <c r="J36" s="3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9"/>
    </row>
    <row r="37" spans="2:253" ht="20.100000000000001" customHeight="1" x14ac:dyDescent="0.25">
      <c r="B37" s="3"/>
      <c r="C37" s="27"/>
      <c r="D37" s="27"/>
      <c r="E37" s="27"/>
      <c r="F37" s="27"/>
      <c r="G37" s="27"/>
      <c r="H37" s="27"/>
      <c r="J37" s="2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2:253" x14ac:dyDescent="0.25"/>
    <row r="39" spans="2:253" x14ac:dyDescent="0.25"/>
    <row r="40" spans="2:253" x14ac:dyDescent="0.25">
      <c r="IS40" s="3"/>
    </row>
    <row r="41" spans="2:253" x14ac:dyDescent="0.25"/>
    <row r="42" spans="2:253" x14ac:dyDescent="0.25">
      <c r="IS42" s="27"/>
    </row>
    <row r="43" spans="2:253" x14ac:dyDescent="0.25"/>
    <row r="44" spans="2:253" x14ac:dyDescent="0.25"/>
    <row r="45" spans="2:253" x14ac:dyDescent="0.25"/>
    <row r="46" spans="2:253" x14ac:dyDescent="0.25"/>
    <row r="47" spans="2:253" x14ac:dyDescent="0.25"/>
    <row r="48" spans="2:25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6" x14ac:dyDescent="0.25"/>
    <row r="87" x14ac:dyDescent="0.25"/>
    <row r="88" x14ac:dyDescent="0.25"/>
  </sheetData>
  <mergeCells count="7">
    <mergeCell ref="C30:I33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0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">
    <cfRule type="expression" dxfId="2" priority="8" stopIfTrue="1">
      <formula>IF($A$1,1,0)</formula>
    </cfRule>
  </conditionalFormatting>
  <conditionalFormatting sqref="B21">
    <cfRule type="expression" dxfId="1" priority="9" stopIfTrue="1">
      <formula>IF($A$1,0,IF($H$19="J",1,0))</formula>
    </cfRule>
  </conditionalFormatting>
  <conditionalFormatting sqref="H21">
    <cfRule type="expression" dxfId="0" priority="10" stopIfTrue="1">
      <formula>IF($A$1,1,IF($H$19="J",1,0))</formula>
    </cfRule>
  </conditionalFormatting>
  <dataValidations count="5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0" xr:uid="{00000000-0002-0000-0100-000001000000}">
      <formula1>"Y,N"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C9:D9" xr:uid="{00000000-0002-0000-0100-000004000000}">
      <formula1>"User: 1,Users: 2,Category 1,Category 2,Category 3,Category 4,Category 5, Category 6,Category 7"</formula1>
    </dataValidation>
    <dataValidation type="list" allowBlank="1" showInputMessage="1" showErrorMessage="1" sqref="H15" xr:uid="{00000000-0002-0000-0100-000005000000}">
      <formula1>"1,2,3,4,5"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281AC-6709-4610-BA8A-AEB48BA550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73C4EA-1509-4BF0-B281-3B3E91B35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3EAE97-FD25-4C4F-A0DB-D2B02AC36E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0535-1346-4ADD-9125-DAF925F0C8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Pricing</vt:lpstr>
      <vt:lpstr>Pricing!Afdrukbereik</vt:lpstr>
      <vt:lpstr>Consultancy</vt:lpstr>
      <vt:lpstr>Contact</vt:lpstr>
      <vt:lpstr>Installatie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2021-01-07T09:27:33Z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WWNPSWZFXT5T-60-9</vt:lpwstr>
  </property>
  <property fmtid="{D5CDD505-2E9C-101B-9397-08002B2CF9AE}" pid="3" name="_dlc_DocIdItemGuid">
    <vt:lpwstr>cd5f9bc8-aa8a-4358-b900-f58567f9933c</vt:lpwstr>
  </property>
  <property fmtid="{D5CDD505-2E9C-101B-9397-08002B2CF9AE}" pid="4" name="_dlc_DocIdUrl">
    <vt:lpwstr>http://hbshre01/ExSION/_layouts/DocIdRedir.aspx?ID=WWNPSWZFXT5T-60-9, WWNPSWZFXT5T-60-9</vt:lpwstr>
  </property>
  <property fmtid="{D5CDD505-2E9C-101B-9397-08002B2CF9AE}" pid="5" name="ContentTypeId">
    <vt:lpwstr>0x010100860DBDF967379649BBF146AF88E48338</vt:lpwstr>
  </property>
</Properties>
</file>